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<sst xmlns="http://schemas.openxmlformats.org/spreadsheetml/2006/main" count="422" uniqueCount="169">
  <si>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</si>
  <si>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</si>
  <si>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</si>
  <si>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</si>
  <si>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</si>
  <si>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</si>
  <si>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</si>
  <si>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</si>
  <si>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</si>
  <si>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</si>
  <si>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</si>
  <si>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</si>
  <si>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</si>
  <si>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</si>
  <si>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</si>
  <si>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</si>
  <si>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</si>
  <si>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</si>
  <si>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</si>
  <si>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</si>
  <si>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</si>
  <si>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</si>
  <si>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</si>
  <si>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</si>
  <si>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</si>
  <si>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</si>
  <si>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</si>
  <si>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</si>
  <si>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</si>
  <si>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</si>
  <si>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</si>
  <si>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</si>
  <si>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</si>
  <si>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</si>
  <si>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</si>
  <si>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</si>
  <si>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</si>
  <si>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</si>
  <si>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</si>
  <si>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</si>
  <si>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</si>
  <si>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</si>
  <si>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</si>
  <si>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</si>
  <si>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</si>
  <si>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</si>
  <si>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</si>
  <si>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</si>
  <si>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</si>
  <si>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</si>
  <si>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</si>
  <si>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</si>
  <si>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</si>
  <si>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</si>
  <si>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</si>
  <si>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</si>
  <si>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</si>
  <si>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</si>
  <si>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</si>
  <si>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</si>
  <si>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</si>
  <si>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</si>
  <si>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</si>
  <si>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</si>
  <si>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</si>
  <si>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</si>
  <si>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</si>
  <si>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</si>
  <si>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</si>
  <si>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</si>
  <si>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</si>
  <si>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</si>
  <si>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</si>
  <si>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</si>
  <si>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</si>
  <si>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</si>
  <si>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</si>
  <si>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</si>
  <si>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</si>
  <si>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</si>
  <si>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</si>
  <si>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</si>
  <si>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</si>
  <si>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</si>
  <si>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</si>
  <si>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</si>
  <si>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</si>
  <si>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</si>
  <si>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</si>
  <si>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</si>
  <si>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</si>
  <si>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</si>
  <si>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</si>
  <si>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</si>
  <si>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</si>
  <si>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</si>
  <si>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</si>
  <si>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</si>
  <si>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</si>
  <si>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</si>
  <si>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</si>
  <si>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</si>
  <si>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</si>
  <si>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</si>
  <si>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</si>
  <si>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</si>
  <si>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</si>
  <si>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</si>
  <si>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</si>
  <si>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</si>
  <si>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</si>
  <si>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</si>
  <si>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Резервные средства</t>
  </si>
  <si>
    <t>809 0111 990000Ш200 870</t>
  </si>
  <si>
    <t>809 0113 010Я010190 242</t>
  </si>
  <si>
    <t>809 0113 010Я010190 244</t>
  </si>
  <si>
    <t>Закупка энергетических ресурсов</t>
  </si>
  <si>
    <t>809 0113 010Я010190 247</t>
  </si>
  <si>
    <t>809 0113 010Я010190 851</t>
  </si>
  <si>
    <t>809 0113 010Я010190 852</t>
  </si>
  <si>
    <t>809 0113 010Я010190 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</si>
  <si>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</si>
  <si>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</si>
  <si>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</si>
  <si>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</si>
  <si>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</si>
  <si>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</si>
  <si>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</si>
  <si>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</si>
  <si>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</si>
  <si>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</si>
  <si>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</si>
  <si>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Иные межбюджетные трансферты</t>
  </si>
  <si>
    <t>809 0801 0120101М01 540</t>
  </si>
  <si>
    <t>809 0801 01201S5000 244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</si>
  <si>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</si>
  <si>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</si>
  <si>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</si>
  <si>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</si>
  <si>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</si>
  <si>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</si>
  <si>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</si>
  <si>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</si>
  <si>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</si>
  <si>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</si>
  <si>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</si>
  <si>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</si>
  <si>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</si>
  <si>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</si>
  <si>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</si>
  <si>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</si>
  <si>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</si>
  <si>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</si>
  <si>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</si>
  <si>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</si>
  <si>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</si>
  <si>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</si>
  <si>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</si>
  <si>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</si>
  <si>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</si>
  <si>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</si>
  <si>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</si>
  <si>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</si>
  <si>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</si>
  <si>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</si>
  <si>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</si>
  <si>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</si>
  <si>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21 октября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</si>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</sst>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44440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6771175</f>
        <v>6771175</v>
      </c>
      <c r="Q12" s="21"/>
      <c r="R12" s="21"/>
      <c r="S12" s="21">
        <f>4396939.41</f>
        <v>4396939.41</v>
      </c>
      <c r="T12" s="21"/>
      <c r="U12" s="21"/>
      <c r="V12" s="21"/>
      <c r="W12" s="22">
        <f>2374235.59</f>
        <v>2374235.59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26858.99</f>
        <v>26858.99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5.2</f>
        <v>5.2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63.52</f>
        <v>63.52</v>
      </c>
      <c r="T16" s="25"/>
      <c r="U16" s="25"/>
      <c r="V16" s="25"/>
      <c r="W16" s="28" t="s">
        <v>41</v>
      </c>
      <c r="X16" s="28"/>
    </row>
    <row r="17" spans="1:24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59.83</f>
        <v>59.83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48</v>
      </c>
      <c r="O18" s="24"/>
      <c r="P18" s="26" t="s">
        <v>41</v>
      </c>
      <c r="Q18" s="26"/>
      <c r="R18" s="26"/>
      <c r="S18" s="25">
        <f>831.52</f>
        <v>831.52</v>
      </c>
      <c r="T18" s="25"/>
      <c r="U18" s="25"/>
      <c r="V18" s="25"/>
      <c r="W18" s="28" t="s">
        <v>41</v>
      </c>
      <c r="X18" s="28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0.02</f>
        <v>0.02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51</v>
      </c>
      <c r="O20" s="24"/>
      <c r="P20" s="25">
        <f>5000</f>
        <v>5000</v>
      </c>
      <c r="Q20" s="25"/>
      <c r="R20" s="25"/>
      <c r="S20" s="26" t="s">
        <v>41</v>
      </c>
      <c r="T20" s="26"/>
      <c r="U20" s="26"/>
      <c r="V20" s="26"/>
      <c r="W20" s="27">
        <f>5000</f>
        <v>5000</v>
      </c>
      <c r="X20" s="27"/>
    </row>
    <row r="21" spans="1:24" s="1" customFormat="1" ht="13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6" t="s">
        <v>41</v>
      </c>
      <c r="Q21" s="26"/>
      <c r="R21" s="26"/>
      <c r="S21" s="25">
        <f>1090.84</f>
        <v>1090.84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7.1</f>
        <v>7.1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7.04</f>
        <v>7.04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56</v>
      </c>
      <c r="O24" s="24"/>
      <c r="P24" s="25">
        <f>42000</f>
        <v>42000</v>
      </c>
      <c r="Q24" s="25"/>
      <c r="R24" s="25"/>
      <c r="S24" s="26" t="s">
        <v>41</v>
      </c>
      <c r="T24" s="26"/>
      <c r="U24" s="26"/>
      <c r="V24" s="26"/>
      <c r="W24" s="27">
        <f>42000</f>
        <v>42000</v>
      </c>
      <c r="X24" s="27"/>
    </row>
    <row r="25" spans="1:24" s="1" customFormat="1" ht="13.5" customHeight="1">
      <c r="A25" s="23" t="s">
        <v>55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6" t="s">
        <v>41</v>
      </c>
      <c r="Q25" s="26"/>
      <c r="R25" s="26"/>
      <c r="S25" s="25">
        <f>24009.6</f>
        <v>24009.6</v>
      </c>
      <c r="T25" s="25"/>
      <c r="U25" s="25"/>
      <c r="V25" s="25"/>
      <c r="W25" s="28" t="s">
        <v>41</v>
      </c>
      <c r="X25" s="28"/>
    </row>
    <row r="26" spans="1:24" s="1" customFormat="1" ht="13.5" customHeight="1">
      <c r="A26" s="23" t="s">
        <v>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58</v>
      </c>
      <c r="O26" s="24"/>
      <c r="P26" s="26" t="s">
        <v>41</v>
      </c>
      <c r="Q26" s="26"/>
      <c r="R26" s="26"/>
      <c r="S26" s="25">
        <f>31.67</f>
        <v>31.67</v>
      </c>
      <c r="T26" s="25"/>
      <c r="U26" s="25"/>
      <c r="V26" s="25"/>
      <c r="W26" s="28" t="s">
        <v>41</v>
      </c>
      <c r="X26" s="28"/>
    </row>
    <row r="27" spans="1:24" s="1" customFormat="1" ht="24" customHeight="1">
      <c r="A27" s="23" t="s">
        <v>59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5">
        <f>60000</f>
        <v>60000</v>
      </c>
      <c r="Q27" s="25"/>
      <c r="R27" s="25"/>
      <c r="S27" s="26" t="s">
        <v>41</v>
      </c>
      <c r="T27" s="26"/>
      <c r="U27" s="26"/>
      <c r="V27" s="26"/>
      <c r="W27" s="27">
        <f>60000</f>
        <v>60000</v>
      </c>
      <c r="X27" s="27"/>
    </row>
    <row r="28" spans="1:24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6" t="s">
        <v>41</v>
      </c>
      <c r="Q28" s="26"/>
      <c r="R28" s="26"/>
      <c r="S28" s="25">
        <f>4039.22</f>
        <v>4039.22</v>
      </c>
      <c r="T28" s="25"/>
      <c r="U28" s="25"/>
      <c r="V28" s="25"/>
      <c r="W28" s="28" t="s">
        <v>41</v>
      </c>
      <c r="X28" s="28"/>
    </row>
    <row r="29" spans="1:24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63</v>
      </c>
      <c r="O29" s="24"/>
      <c r="P29" s="26" t="s">
        <v>41</v>
      </c>
      <c r="Q29" s="26"/>
      <c r="R29" s="26"/>
      <c r="S29" s="25">
        <f>225.94</f>
        <v>225.94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5">
        <f>25000</f>
        <v>25000</v>
      </c>
      <c r="Q30" s="25"/>
      <c r="R30" s="25"/>
      <c r="S30" s="26" t="s">
        <v>41</v>
      </c>
      <c r="T30" s="26"/>
      <c r="U30" s="26"/>
      <c r="V30" s="26"/>
      <c r="W30" s="27">
        <f>25000</f>
        <v>25000</v>
      </c>
      <c r="X30" s="27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6" t="s">
        <v>41</v>
      </c>
      <c r="Q31" s="26"/>
      <c r="R31" s="26"/>
      <c r="S31" s="25">
        <f>11555</f>
        <v>11555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68</v>
      </c>
      <c r="O32" s="24"/>
      <c r="P32" s="26" t="s">
        <v>41</v>
      </c>
      <c r="Q32" s="26"/>
      <c r="R32" s="26"/>
      <c r="S32" s="25">
        <f>42.14</f>
        <v>42.14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5">
        <f>207000</f>
        <v>207000</v>
      </c>
      <c r="Q33" s="25"/>
      <c r="R33" s="25"/>
      <c r="S33" s="26" t="s">
        <v>41</v>
      </c>
      <c r="T33" s="26"/>
      <c r="U33" s="26"/>
      <c r="V33" s="26"/>
      <c r="W33" s="27">
        <f>207000</f>
        <v>207000</v>
      </c>
      <c r="X33" s="27"/>
    </row>
    <row r="34" spans="1:24" s="1" customFormat="1" ht="24" customHeight="1">
      <c r="A34" s="23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72</v>
      </c>
      <c r="O34" s="24"/>
      <c r="P34" s="26" t="s">
        <v>41</v>
      </c>
      <c r="Q34" s="26"/>
      <c r="R34" s="26"/>
      <c r="S34" s="25">
        <f>28177.64</f>
        <v>28177.64</v>
      </c>
      <c r="T34" s="25"/>
      <c r="U34" s="25"/>
      <c r="V34" s="25"/>
      <c r="W34" s="28" t="s">
        <v>41</v>
      </c>
      <c r="X34" s="28"/>
    </row>
    <row r="35" spans="1:24" s="1" customFormat="1" ht="24" customHeight="1">
      <c r="A35" s="23" t="s">
        <v>71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6" t="s">
        <v>41</v>
      </c>
      <c r="Q35" s="26"/>
      <c r="R35" s="26"/>
      <c r="S35" s="25">
        <f>1135.27</f>
        <v>1135.27</v>
      </c>
      <c r="T35" s="25"/>
      <c r="U35" s="25"/>
      <c r="V35" s="25"/>
      <c r="W35" s="28" t="s">
        <v>41</v>
      </c>
      <c r="X35" s="28"/>
    </row>
    <row r="36" spans="1:24" s="1" customFormat="1" ht="45" customHeight="1">
      <c r="A36" s="23" t="s">
        <v>74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75</v>
      </c>
      <c r="O36" s="24"/>
      <c r="P36" s="25">
        <f>10000</f>
        <v>10000</v>
      </c>
      <c r="Q36" s="25"/>
      <c r="R36" s="25"/>
      <c r="S36" s="25">
        <f>6200</f>
        <v>6200</v>
      </c>
      <c r="T36" s="25"/>
      <c r="U36" s="25"/>
      <c r="V36" s="25"/>
      <c r="W36" s="27">
        <f>3800</f>
        <v>3800</v>
      </c>
      <c r="X36" s="27"/>
    </row>
    <row r="37" spans="1:24" s="1" customFormat="1" ht="33.75" customHeight="1">
      <c r="A37" s="23" t="s">
        <v>76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77</v>
      </c>
      <c r="O37" s="24"/>
      <c r="P37" s="25">
        <f>12120</f>
        <v>12120</v>
      </c>
      <c r="Q37" s="25"/>
      <c r="R37" s="25"/>
      <c r="S37" s="25">
        <f>8080</f>
        <v>8080</v>
      </c>
      <c r="T37" s="25"/>
      <c r="U37" s="25"/>
      <c r="V37" s="25"/>
      <c r="W37" s="27">
        <f>4040</f>
        <v>4040</v>
      </c>
      <c r="X37" s="27"/>
    </row>
    <row r="38" spans="1:24" s="1" customFormat="1" ht="13.5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79</v>
      </c>
      <c r="O38" s="24"/>
      <c r="P38" s="26" t="s">
        <v>41</v>
      </c>
      <c r="Q38" s="26"/>
      <c r="R38" s="26"/>
      <c r="S38" s="25">
        <f>0</f>
        <v>0</v>
      </c>
      <c r="T38" s="25"/>
      <c r="U38" s="25"/>
      <c r="V38" s="25"/>
      <c r="W38" s="28" t="s">
        <v>41</v>
      </c>
      <c r="X38" s="28"/>
    </row>
    <row r="39" spans="1:24" s="1" customFormat="1" ht="24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81</v>
      </c>
      <c r="O39" s="24"/>
      <c r="P39" s="25">
        <f>3470310</f>
        <v>3470310</v>
      </c>
      <c r="Q39" s="25"/>
      <c r="R39" s="25"/>
      <c r="S39" s="25">
        <f>2359315</f>
        <v>2359315</v>
      </c>
      <c r="T39" s="25"/>
      <c r="U39" s="25"/>
      <c r="V39" s="25"/>
      <c r="W39" s="27">
        <f>1110995</f>
        <v>1110995</v>
      </c>
      <c r="X39" s="27"/>
    </row>
    <row r="40" spans="1:24" s="1" customFormat="1" ht="13.5" customHeight="1">
      <c r="A40" s="23" t="s">
        <v>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83</v>
      </c>
      <c r="O40" s="24"/>
      <c r="P40" s="25">
        <f>300000</f>
        <v>300000</v>
      </c>
      <c r="Q40" s="25"/>
      <c r="R40" s="25"/>
      <c r="S40" s="25">
        <f>300000</f>
        <v>300000</v>
      </c>
      <c r="T40" s="25"/>
      <c r="U40" s="25"/>
      <c r="V40" s="25"/>
      <c r="W40" s="27">
        <f>0</f>
        <v>0</v>
      </c>
      <c r="X40" s="27"/>
    </row>
    <row r="41" spans="1:24" s="1" customFormat="1" ht="24" customHeight="1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85</v>
      </c>
      <c r="O41" s="24"/>
      <c r="P41" s="25">
        <f>137700</f>
        <v>137700</v>
      </c>
      <c r="Q41" s="25"/>
      <c r="R41" s="25"/>
      <c r="S41" s="25">
        <f>76082.87</f>
        <v>76082.87</v>
      </c>
      <c r="T41" s="25"/>
      <c r="U41" s="25"/>
      <c r="V41" s="25"/>
      <c r="W41" s="27">
        <f>61617.13</f>
        <v>61617.13</v>
      </c>
      <c r="X41" s="27"/>
    </row>
    <row r="42" spans="1:24" s="1" customFormat="1" ht="45" customHeight="1">
      <c r="A42" s="23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87</v>
      </c>
      <c r="O42" s="24"/>
      <c r="P42" s="25">
        <f>1200000</f>
        <v>1200000</v>
      </c>
      <c r="Q42" s="25"/>
      <c r="R42" s="25"/>
      <c r="S42" s="25">
        <f>562000</f>
        <v>562000</v>
      </c>
      <c r="T42" s="25"/>
      <c r="U42" s="25"/>
      <c r="V42" s="25"/>
      <c r="W42" s="27">
        <f>638000</f>
        <v>638000</v>
      </c>
      <c r="X42" s="27"/>
    </row>
    <row r="43" spans="1:24" s="1" customFormat="1" ht="24" customHeight="1">
      <c r="A43" s="23" t="s">
        <v>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89</v>
      </c>
      <c r="O43" s="24"/>
      <c r="P43" s="25">
        <f>1260045</f>
        <v>1260045</v>
      </c>
      <c r="Q43" s="25"/>
      <c r="R43" s="25"/>
      <c r="S43" s="25">
        <f>987121</f>
        <v>987121</v>
      </c>
      <c r="T43" s="25"/>
      <c r="U43" s="25"/>
      <c r="V43" s="25"/>
      <c r="W43" s="27">
        <f>272924</f>
        <v>272924</v>
      </c>
      <c r="X43" s="27"/>
    </row>
    <row r="44" spans="1:24" s="1" customFormat="1" ht="13.5" customHeight="1">
      <c r="A44" s="29" t="s">
        <v>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90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25</v>
      </c>
      <c r="M46" s="13"/>
      <c r="N46" s="13" t="s">
        <v>91</v>
      </c>
      <c r="O46" s="13"/>
      <c r="P46" s="14" t="s">
        <v>27</v>
      </c>
      <c r="Q46" s="14"/>
      <c r="R46" s="14"/>
      <c r="S46" s="14" t="s">
        <v>28</v>
      </c>
      <c r="T46" s="14"/>
      <c r="U46" s="14"/>
      <c r="V46" s="14"/>
      <c r="W46" s="15" t="s">
        <v>29</v>
      </c>
      <c r="X46" s="15"/>
    </row>
    <row r="47" spans="1:24" s="1" customFormat="1" ht="13.5" customHeight="1">
      <c r="A47" s="16" t="s">
        <v>30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31</v>
      </c>
      <c r="M47" s="16"/>
      <c r="N47" s="16" t="s">
        <v>32</v>
      </c>
      <c r="O47" s="16"/>
      <c r="P47" s="17" t="s">
        <v>33</v>
      </c>
      <c r="Q47" s="17"/>
      <c r="R47" s="17"/>
      <c r="S47" s="17" t="s">
        <v>34</v>
      </c>
      <c r="T47" s="17"/>
      <c r="U47" s="17"/>
      <c r="V47" s="17"/>
      <c r="W47" s="18" t="s">
        <v>35</v>
      </c>
      <c r="X47" s="18"/>
    </row>
    <row r="48" spans="1:24" s="1" customFormat="1" ht="13.5" customHeight="1">
      <c r="A48" s="19" t="s">
        <v>92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93</v>
      </c>
      <c r="M48" s="20"/>
      <c r="N48" s="20" t="s">
        <v>38</v>
      </c>
      <c r="O48" s="20"/>
      <c r="P48" s="21">
        <f>7334271.06</f>
        <v>7334271.06</v>
      </c>
      <c r="Q48" s="21"/>
      <c r="R48" s="21"/>
      <c r="S48" s="21">
        <f>3463397.08</f>
        <v>3463397.08</v>
      </c>
      <c r="T48" s="21"/>
      <c r="U48" s="21"/>
      <c r="V48" s="21"/>
      <c r="W48" s="22">
        <f>3870873.98</f>
        <v>3870873.98</v>
      </c>
      <c r="X48" s="22"/>
    </row>
    <row r="49" spans="1:24" s="1" customFormat="1" ht="13.5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93</v>
      </c>
      <c r="M49" s="31"/>
      <c r="N49" s="31" t="s">
        <v>95</v>
      </c>
      <c r="O49" s="31"/>
      <c r="P49" s="32">
        <f>377921</f>
        <v>377921</v>
      </c>
      <c r="Q49" s="32"/>
      <c r="R49" s="32"/>
      <c r="S49" s="32">
        <f>274198.37</f>
        <v>274198.37</v>
      </c>
      <c r="T49" s="32"/>
      <c r="U49" s="32"/>
      <c r="V49" s="32"/>
      <c r="W49" s="33">
        <f>103722.63</f>
        <v>103722.63</v>
      </c>
      <c r="X49" s="33"/>
    </row>
    <row r="50" spans="1:24" s="1" customFormat="1" ht="33.7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93</v>
      </c>
      <c r="M50" s="31"/>
      <c r="N50" s="31" t="s">
        <v>97</v>
      </c>
      <c r="O50" s="31"/>
      <c r="P50" s="32">
        <f>114132</f>
        <v>114132</v>
      </c>
      <c r="Q50" s="32"/>
      <c r="R50" s="32"/>
      <c r="S50" s="32">
        <f>81599.89</f>
        <v>81599.89</v>
      </c>
      <c r="T50" s="32"/>
      <c r="U50" s="32"/>
      <c r="V50" s="32"/>
      <c r="W50" s="33">
        <f>32532.11</f>
        <v>32532.11</v>
      </c>
      <c r="X50" s="33"/>
    </row>
    <row r="51" spans="1:24" s="1" customFormat="1" ht="13.5" customHeight="1">
      <c r="A51" s="30" t="s">
        <v>94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93</v>
      </c>
      <c r="M51" s="31"/>
      <c r="N51" s="31" t="s">
        <v>98</v>
      </c>
      <c r="O51" s="31"/>
      <c r="P51" s="32">
        <f>805544</f>
        <v>805544</v>
      </c>
      <c r="Q51" s="32"/>
      <c r="R51" s="32"/>
      <c r="S51" s="32">
        <f>513311.33</f>
        <v>513311.33</v>
      </c>
      <c r="T51" s="32"/>
      <c r="U51" s="32"/>
      <c r="V51" s="32"/>
      <c r="W51" s="33">
        <f>292232.67</f>
        <v>292232.67</v>
      </c>
      <c r="X51" s="33"/>
    </row>
    <row r="52" spans="1:24" s="1" customFormat="1" ht="33.75" customHeight="1">
      <c r="A52" s="30" t="s">
        <v>96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93</v>
      </c>
      <c r="M52" s="31"/>
      <c r="N52" s="31" t="s">
        <v>99</v>
      </c>
      <c r="O52" s="31"/>
      <c r="P52" s="32">
        <f>243059</f>
        <v>243059</v>
      </c>
      <c r="Q52" s="32"/>
      <c r="R52" s="32"/>
      <c r="S52" s="32">
        <f>133672.87</f>
        <v>133672.87</v>
      </c>
      <c r="T52" s="32"/>
      <c r="U52" s="32"/>
      <c r="V52" s="32"/>
      <c r="W52" s="33">
        <f>109386.13</f>
        <v>109386.13</v>
      </c>
      <c r="X52" s="33"/>
    </row>
    <row r="53" spans="1:24" s="1" customFormat="1" ht="24" customHeight="1">
      <c r="A53" s="30" t="s">
        <v>100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93</v>
      </c>
      <c r="M53" s="31"/>
      <c r="N53" s="31" t="s">
        <v>101</v>
      </c>
      <c r="O53" s="31"/>
      <c r="P53" s="32">
        <f>0</f>
        <v>0</v>
      </c>
      <c r="Q53" s="32"/>
      <c r="R53" s="32"/>
      <c r="S53" s="34" t="s">
        <v>41</v>
      </c>
      <c r="T53" s="34"/>
      <c r="U53" s="34"/>
      <c r="V53" s="34"/>
      <c r="W53" s="35" t="s">
        <v>41</v>
      </c>
      <c r="X53" s="35"/>
    </row>
    <row r="54" spans="1:24" s="1" customFormat="1" ht="13.5" customHeight="1">
      <c r="A54" s="30" t="s">
        <v>102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93</v>
      </c>
      <c r="M54" s="31"/>
      <c r="N54" s="31" t="s">
        <v>103</v>
      </c>
      <c r="O54" s="31"/>
      <c r="P54" s="32">
        <f>0</f>
        <v>0</v>
      </c>
      <c r="Q54" s="32"/>
      <c r="R54" s="32"/>
      <c r="S54" s="34" t="s">
        <v>41</v>
      </c>
      <c r="T54" s="34"/>
      <c r="U54" s="34"/>
      <c r="V54" s="34"/>
      <c r="W54" s="35" t="s">
        <v>41</v>
      </c>
      <c r="X54" s="35"/>
    </row>
    <row r="55" spans="1:24" s="1" customFormat="1" ht="13.5" customHeight="1">
      <c r="A55" s="30" t="s">
        <v>104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93</v>
      </c>
      <c r="M55" s="31"/>
      <c r="N55" s="31" t="s">
        <v>105</v>
      </c>
      <c r="O55" s="31"/>
      <c r="P55" s="32">
        <f>0</f>
        <v>0</v>
      </c>
      <c r="Q55" s="32"/>
      <c r="R55" s="32"/>
      <c r="S55" s="34" t="s">
        <v>41</v>
      </c>
      <c r="T55" s="34"/>
      <c r="U55" s="34"/>
      <c r="V55" s="34"/>
      <c r="W55" s="35" t="s">
        <v>41</v>
      </c>
      <c r="X55" s="35"/>
    </row>
    <row r="56" spans="1:24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93</v>
      </c>
      <c r="M56" s="31"/>
      <c r="N56" s="31" t="s">
        <v>107</v>
      </c>
      <c r="O56" s="31"/>
      <c r="P56" s="32">
        <f>0</f>
        <v>0</v>
      </c>
      <c r="Q56" s="32"/>
      <c r="R56" s="32"/>
      <c r="S56" s="34" t="s">
        <v>41</v>
      </c>
      <c r="T56" s="34"/>
      <c r="U56" s="34"/>
      <c r="V56" s="34"/>
      <c r="W56" s="35" t="s">
        <v>41</v>
      </c>
      <c r="X56" s="35"/>
    </row>
    <row r="57" spans="1:24" s="1" customFormat="1" ht="13.5" customHeight="1">
      <c r="A57" s="30" t="s">
        <v>108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93</v>
      </c>
      <c r="M57" s="31"/>
      <c r="N57" s="31" t="s">
        <v>109</v>
      </c>
      <c r="O57" s="31"/>
      <c r="P57" s="32">
        <f>0</f>
        <v>0</v>
      </c>
      <c r="Q57" s="32"/>
      <c r="R57" s="32"/>
      <c r="S57" s="34" t="s">
        <v>41</v>
      </c>
      <c r="T57" s="34"/>
      <c r="U57" s="34"/>
      <c r="V57" s="34"/>
      <c r="W57" s="35" t="s">
        <v>41</v>
      </c>
      <c r="X57" s="35"/>
    </row>
    <row r="58" spans="1:24" s="1" customFormat="1" ht="13.5" customHeight="1">
      <c r="A58" s="30" t="s">
        <v>94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93</v>
      </c>
      <c r="M58" s="31"/>
      <c r="N58" s="31" t="s">
        <v>110</v>
      </c>
      <c r="O58" s="31"/>
      <c r="P58" s="32">
        <f>390900</f>
        <v>390900</v>
      </c>
      <c r="Q58" s="32"/>
      <c r="R58" s="32"/>
      <c r="S58" s="32">
        <f>291068.03</f>
        <v>291068.03</v>
      </c>
      <c r="T58" s="32"/>
      <c r="U58" s="32"/>
      <c r="V58" s="32"/>
      <c r="W58" s="33">
        <f>99831.97</f>
        <v>99831.97</v>
      </c>
      <c r="X58" s="33"/>
    </row>
    <row r="59" spans="1:24" s="1" customFormat="1" ht="33.75" customHeight="1">
      <c r="A59" s="30" t="s">
        <v>96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93</v>
      </c>
      <c r="M59" s="31"/>
      <c r="N59" s="31" t="s">
        <v>111</v>
      </c>
      <c r="O59" s="31"/>
      <c r="P59" s="32">
        <f>118144</f>
        <v>118144</v>
      </c>
      <c r="Q59" s="32"/>
      <c r="R59" s="32"/>
      <c r="S59" s="32">
        <f>104981.28</f>
        <v>104981.28</v>
      </c>
      <c r="T59" s="32"/>
      <c r="U59" s="32"/>
      <c r="V59" s="32"/>
      <c r="W59" s="33">
        <f>13162.72</f>
        <v>13162.72</v>
      </c>
      <c r="X59" s="33"/>
    </row>
    <row r="60" spans="1:24" s="1" customFormat="1" ht="13.5" customHeight="1">
      <c r="A60" s="30" t="s">
        <v>112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93</v>
      </c>
      <c r="M60" s="31"/>
      <c r="N60" s="31" t="s">
        <v>113</v>
      </c>
      <c r="O60" s="31"/>
      <c r="P60" s="32">
        <f>4500</f>
        <v>4500</v>
      </c>
      <c r="Q60" s="32"/>
      <c r="R60" s="32"/>
      <c r="S60" s="34" t="s">
        <v>41</v>
      </c>
      <c r="T60" s="34"/>
      <c r="U60" s="34"/>
      <c r="V60" s="34"/>
      <c r="W60" s="33">
        <f>4500</f>
        <v>4500</v>
      </c>
      <c r="X60" s="33"/>
    </row>
    <row r="61" spans="1:24" s="1" customFormat="1" ht="24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93</v>
      </c>
      <c r="M61" s="31"/>
      <c r="N61" s="31" t="s">
        <v>114</v>
      </c>
      <c r="O61" s="31"/>
      <c r="P61" s="32">
        <f>105500</f>
        <v>105500</v>
      </c>
      <c r="Q61" s="32"/>
      <c r="R61" s="32"/>
      <c r="S61" s="32">
        <f>67739.15</f>
        <v>67739.15</v>
      </c>
      <c r="T61" s="32"/>
      <c r="U61" s="32"/>
      <c r="V61" s="32"/>
      <c r="W61" s="33">
        <f>37760.85</f>
        <v>37760.85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93</v>
      </c>
      <c r="M62" s="31"/>
      <c r="N62" s="31" t="s">
        <v>115</v>
      </c>
      <c r="O62" s="31"/>
      <c r="P62" s="32">
        <f>378393</f>
        <v>378393</v>
      </c>
      <c r="Q62" s="32"/>
      <c r="R62" s="32"/>
      <c r="S62" s="32">
        <f>197535</f>
        <v>197535</v>
      </c>
      <c r="T62" s="32"/>
      <c r="U62" s="32"/>
      <c r="V62" s="32"/>
      <c r="W62" s="33">
        <f>180858</f>
        <v>180858</v>
      </c>
      <c r="X62" s="33"/>
    </row>
    <row r="63" spans="1:24" s="1" customFormat="1" ht="13.5" customHeight="1">
      <c r="A63" s="30" t="s">
        <v>116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93</v>
      </c>
      <c r="M63" s="31"/>
      <c r="N63" s="31" t="s">
        <v>117</v>
      </c>
      <c r="O63" s="31"/>
      <c r="P63" s="32">
        <f>20000</f>
        <v>20000</v>
      </c>
      <c r="Q63" s="32"/>
      <c r="R63" s="32"/>
      <c r="S63" s="32">
        <f>9883.9</f>
        <v>9883.9</v>
      </c>
      <c r="T63" s="32"/>
      <c r="U63" s="32"/>
      <c r="V63" s="32"/>
      <c r="W63" s="33">
        <f>10116.1</f>
        <v>10116.1</v>
      </c>
      <c r="X63" s="33"/>
    </row>
    <row r="64" spans="1:24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93</v>
      </c>
      <c r="M64" s="31"/>
      <c r="N64" s="31" t="s">
        <v>118</v>
      </c>
      <c r="O64" s="31"/>
      <c r="P64" s="32">
        <f>12138</f>
        <v>12138</v>
      </c>
      <c r="Q64" s="32"/>
      <c r="R64" s="32"/>
      <c r="S64" s="32">
        <f>11735</f>
        <v>11735</v>
      </c>
      <c r="T64" s="32"/>
      <c r="U64" s="32"/>
      <c r="V64" s="32"/>
      <c r="W64" s="33">
        <f>403</f>
        <v>403</v>
      </c>
      <c r="X64" s="33"/>
    </row>
    <row r="65" spans="1:24" s="1" customFormat="1" ht="13.5" customHeight="1">
      <c r="A65" s="30" t="s">
        <v>106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93</v>
      </c>
      <c r="M65" s="31"/>
      <c r="N65" s="31" t="s">
        <v>119</v>
      </c>
      <c r="O65" s="31"/>
      <c r="P65" s="32">
        <f>4673</f>
        <v>4673</v>
      </c>
      <c r="Q65" s="32"/>
      <c r="R65" s="32"/>
      <c r="S65" s="32">
        <f>1557</f>
        <v>1557</v>
      </c>
      <c r="T65" s="32"/>
      <c r="U65" s="32"/>
      <c r="V65" s="32"/>
      <c r="W65" s="33">
        <f>3116</f>
        <v>3116</v>
      </c>
      <c r="X65" s="33"/>
    </row>
    <row r="66" spans="1:24" s="1" customFormat="1" ht="13.5" customHeight="1">
      <c r="A66" s="30" t="s">
        <v>108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93</v>
      </c>
      <c r="M66" s="31"/>
      <c r="N66" s="31" t="s">
        <v>120</v>
      </c>
      <c r="O66" s="31"/>
      <c r="P66" s="32">
        <f>1897</f>
        <v>1897</v>
      </c>
      <c r="Q66" s="32"/>
      <c r="R66" s="32"/>
      <c r="S66" s="34" t="s">
        <v>41</v>
      </c>
      <c r="T66" s="34"/>
      <c r="U66" s="34"/>
      <c r="V66" s="34"/>
      <c r="W66" s="33">
        <f>1897</f>
        <v>1897</v>
      </c>
      <c r="X66" s="33"/>
    </row>
    <row r="67" spans="1:24" s="1" customFormat="1" ht="33.75" customHeight="1">
      <c r="A67" s="30" t="s">
        <v>121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93</v>
      </c>
      <c r="M67" s="31"/>
      <c r="N67" s="31" t="s">
        <v>122</v>
      </c>
      <c r="O67" s="31"/>
      <c r="P67" s="32">
        <f>4000</f>
        <v>4000</v>
      </c>
      <c r="Q67" s="32"/>
      <c r="R67" s="32"/>
      <c r="S67" s="32">
        <f>4000</f>
        <v>4000</v>
      </c>
      <c r="T67" s="32"/>
      <c r="U67" s="32"/>
      <c r="V67" s="32"/>
      <c r="W67" s="33">
        <f>0</f>
        <v>0</v>
      </c>
      <c r="X67" s="33"/>
    </row>
    <row r="68" spans="1:24" s="1" customFormat="1" ht="13.5" customHeight="1">
      <c r="A68" s="30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93</v>
      </c>
      <c r="M68" s="31"/>
      <c r="N68" s="31" t="s">
        <v>123</v>
      </c>
      <c r="O68" s="31"/>
      <c r="P68" s="32">
        <f>100483</f>
        <v>100483</v>
      </c>
      <c r="Q68" s="32"/>
      <c r="R68" s="32"/>
      <c r="S68" s="32">
        <f>58435.39</f>
        <v>58435.39</v>
      </c>
      <c r="T68" s="32"/>
      <c r="U68" s="32"/>
      <c r="V68" s="32"/>
      <c r="W68" s="33">
        <f>42047.61</f>
        <v>42047.61</v>
      </c>
      <c r="X68" s="33"/>
    </row>
    <row r="69" spans="1:24" s="1" customFormat="1" ht="33.7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93</v>
      </c>
      <c r="M69" s="31"/>
      <c r="N69" s="31" t="s">
        <v>124</v>
      </c>
      <c r="O69" s="31"/>
      <c r="P69" s="32">
        <f>30347</f>
        <v>30347</v>
      </c>
      <c r="Q69" s="32"/>
      <c r="R69" s="32"/>
      <c r="S69" s="32">
        <f>17647.48</f>
        <v>17647.48</v>
      </c>
      <c r="T69" s="32"/>
      <c r="U69" s="32"/>
      <c r="V69" s="32"/>
      <c r="W69" s="33">
        <f>12699.52</f>
        <v>12699.52</v>
      </c>
      <c r="X69" s="33"/>
    </row>
    <row r="70" spans="1:24" s="1" customFormat="1" ht="13.5" customHeight="1">
      <c r="A70" s="30" t="s">
        <v>102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93</v>
      </c>
      <c r="M70" s="31"/>
      <c r="N70" s="31" t="s">
        <v>125</v>
      </c>
      <c r="O70" s="31"/>
      <c r="P70" s="32">
        <f>6870</f>
        <v>6870</v>
      </c>
      <c r="Q70" s="32"/>
      <c r="R70" s="32"/>
      <c r="S70" s="34" t="s">
        <v>41</v>
      </c>
      <c r="T70" s="34"/>
      <c r="U70" s="34"/>
      <c r="V70" s="34"/>
      <c r="W70" s="33">
        <f>6870</f>
        <v>6870</v>
      </c>
      <c r="X70" s="33"/>
    </row>
    <row r="71" spans="1:24" s="1" customFormat="1" ht="13.5" customHeight="1">
      <c r="A71" s="30" t="s">
        <v>102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93</v>
      </c>
      <c r="M71" s="31"/>
      <c r="N71" s="31" t="s">
        <v>126</v>
      </c>
      <c r="O71" s="31"/>
      <c r="P71" s="32">
        <f>15000</f>
        <v>15000</v>
      </c>
      <c r="Q71" s="32"/>
      <c r="R71" s="32"/>
      <c r="S71" s="32">
        <f>12430</f>
        <v>12430</v>
      </c>
      <c r="T71" s="32"/>
      <c r="U71" s="32"/>
      <c r="V71" s="32"/>
      <c r="W71" s="33">
        <f>2570</f>
        <v>2570</v>
      </c>
      <c r="X71" s="33"/>
    </row>
    <row r="72" spans="1:24" s="1" customFormat="1" ht="13.5" customHeight="1">
      <c r="A72" s="30" t="s">
        <v>102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93</v>
      </c>
      <c r="M72" s="31"/>
      <c r="N72" s="31" t="s">
        <v>127</v>
      </c>
      <c r="O72" s="31"/>
      <c r="P72" s="32">
        <f>1190507.45</f>
        <v>1190507.45</v>
      </c>
      <c r="Q72" s="32"/>
      <c r="R72" s="32"/>
      <c r="S72" s="32">
        <f>247069</f>
        <v>247069</v>
      </c>
      <c r="T72" s="32"/>
      <c r="U72" s="32"/>
      <c r="V72" s="32"/>
      <c r="W72" s="33">
        <f>943438.45</f>
        <v>943438.45</v>
      </c>
      <c r="X72" s="33"/>
    </row>
    <row r="73" spans="1:24" s="1" customFormat="1" ht="13.5" customHeight="1">
      <c r="A73" s="30" t="s">
        <v>116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93</v>
      </c>
      <c r="M73" s="31"/>
      <c r="N73" s="31" t="s">
        <v>128</v>
      </c>
      <c r="O73" s="31"/>
      <c r="P73" s="32">
        <f>50000</f>
        <v>50000</v>
      </c>
      <c r="Q73" s="32"/>
      <c r="R73" s="32"/>
      <c r="S73" s="32">
        <f>41836.56</f>
        <v>41836.56</v>
      </c>
      <c r="T73" s="32"/>
      <c r="U73" s="32"/>
      <c r="V73" s="32"/>
      <c r="W73" s="33">
        <f>8163.44</f>
        <v>8163.44</v>
      </c>
      <c r="X73" s="33"/>
    </row>
    <row r="74" spans="1:24" s="1" customFormat="1" ht="13.5" customHeight="1">
      <c r="A74" s="30" t="s">
        <v>102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93</v>
      </c>
      <c r="M74" s="31"/>
      <c r="N74" s="31" t="s">
        <v>129</v>
      </c>
      <c r="O74" s="31"/>
      <c r="P74" s="32">
        <f>205000</f>
        <v>205000</v>
      </c>
      <c r="Q74" s="32"/>
      <c r="R74" s="32"/>
      <c r="S74" s="32">
        <f>118650</f>
        <v>118650</v>
      </c>
      <c r="T74" s="32"/>
      <c r="U74" s="32"/>
      <c r="V74" s="32"/>
      <c r="W74" s="33">
        <f>86350</f>
        <v>86350</v>
      </c>
      <c r="X74" s="33"/>
    </row>
    <row r="75" spans="1:24" s="1" customFormat="1" ht="13.5" customHeight="1">
      <c r="A75" s="30" t="s">
        <v>102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93</v>
      </c>
      <c r="M75" s="31"/>
      <c r="N75" s="31" t="s">
        <v>130</v>
      </c>
      <c r="O75" s="31"/>
      <c r="P75" s="32">
        <f>446189.31</f>
        <v>446189.31</v>
      </c>
      <c r="Q75" s="32"/>
      <c r="R75" s="32"/>
      <c r="S75" s="34" t="s">
        <v>41</v>
      </c>
      <c r="T75" s="34"/>
      <c r="U75" s="34"/>
      <c r="V75" s="34"/>
      <c r="W75" s="33">
        <f>446189.31</f>
        <v>446189.31</v>
      </c>
      <c r="X75" s="33"/>
    </row>
    <row r="76" spans="1:24" s="1" customFormat="1" ht="13.5" customHeight="1">
      <c r="A76" s="30" t="s">
        <v>116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93</v>
      </c>
      <c r="M76" s="31"/>
      <c r="N76" s="31" t="s">
        <v>131</v>
      </c>
      <c r="O76" s="31"/>
      <c r="P76" s="32">
        <f>35000</f>
        <v>35000</v>
      </c>
      <c r="Q76" s="32"/>
      <c r="R76" s="32"/>
      <c r="S76" s="32">
        <f>17725.02</f>
        <v>17725.02</v>
      </c>
      <c r="T76" s="32"/>
      <c r="U76" s="32"/>
      <c r="V76" s="32"/>
      <c r="W76" s="33">
        <f>17274.98</f>
        <v>17274.98</v>
      </c>
      <c r="X76" s="33"/>
    </row>
    <row r="77" spans="1:24" s="1" customFormat="1" ht="13.5" customHeight="1">
      <c r="A77" s="30" t="s">
        <v>132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93</v>
      </c>
      <c r="M77" s="31"/>
      <c r="N77" s="31" t="s">
        <v>133</v>
      </c>
      <c r="O77" s="31"/>
      <c r="P77" s="32">
        <f>699518</f>
        <v>699518</v>
      </c>
      <c r="Q77" s="32"/>
      <c r="R77" s="32"/>
      <c r="S77" s="32">
        <f>349759</f>
        <v>349759</v>
      </c>
      <c r="T77" s="32"/>
      <c r="U77" s="32"/>
      <c r="V77" s="32"/>
      <c r="W77" s="33">
        <f>349759</f>
        <v>349759</v>
      </c>
      <c r="X77" s="33"/>
    </row>
    <row r="78" spans="1:24" s="1" customFormat="1" ht="13.5" customHeight="1">
      <c r="A78" s="30" t="s">
        <v>102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93</v>
      </c>
      <c r="M78" s="31"/>
      <c r="N78" s="31" t="s">
        <v>134</v>
      </c>
      <c r="O78" s="31"/>
      <c r="P78" s="32">
        <f>512376.3</f>
        <v>512376.3</v>
      </c>
      <c r="Q78" s="32"/>
      <c r="R78" s="32"/>
      <c r="S78" s="32">
        <f>103740</f>
        <v>103740</v>
      </c>
      <c r="T78" s="32"/>
      <c r="U78" s="32"/>
      <c r="V78" s="32"/>
      <c r="W78" s="33">
        <f>408636.3</f>
        <v>408636.3</v>
      </c>
      <c r="X78" s="33"/>
    </row>
    <row r="79" spans="1:24" s="1" customFormat="1" ht="13.5" customHeight="1">
      <c r="A79" s="30" t="s">
        <v>94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93</v>
      </c>
      <c r="M79" s="31"/>
      <c r="N79" s="31" t="s">
        <v>135</v>
      </c>
      <c r="O79" s="31"/>
      <c r="P79" s="32">
        <f>806659</f>
        <v>806659</v>
      </c>
      <c r="Q79" s="32"/>
      <c r="R79" s="32"/>
      <c r="S79" s="32">
        <f>379738.96</f>
        <v>379738.96</v>
      </c>
      <c r="T79" s="32"/>
      <c r="U79" s="32"/>
      <c r="V79" s="32"/>
      <c r="W79" s="33">
        <f>426920.04</f>
        <v>426920.04</v>
      </c>
      <c r="X79" s="33"/>
    </row>
    <row r="80" spans="1:24" s="1" customFormat="1" ht="33.75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93</v>
      </c>
      <c r="M80" s="31"/>
      <c r="N80" s="31" t="s">
        <v>136</v>
      </c>
      <c r="O80" s="31"/>
      <c r="P80" s="32">
        <f>117865</f>
        <v>117865</v>
      </c>
      <c r="Q80" s="32"/>
      <c r="R80" s="32"/>
      <c r="S80" s="32">
        <f>97713.74</f>
        <v>97713.74</v>
      </c>
      <c r="T80" s="32"/>
      <c r="U80" s="32"/>
      <c r="V80" s="32"/>
      <c r="W80" s="33">
        <f>20151.26</f>
        <v>20151.26</v>
      </c>
      <c r="X80" s="33"/>
    </row>
    <row r="81" spans="1:24" s="1" customFormat="1" ht="13.5" customHeight="1">
      <c r="A81" s="30" t="s">
        <v>102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93</v>
      </c>
      <c r="M81" s="31"/>
      <c r="N81" s="31" t="s">
        <v>137</v>
      </c>
      <c r="O81" s="31"/>
      <c r="P81" s="32">
        <f>15000</f>
        <v>15000</v>
      </c>
      <c r="Q81" s="32"/>
      <c r="R81" s="32"/>
      <c r="S81" s="34" t="s">
        <v>41</v>
      </c>
      <c r="T81" s="34"/>
      <c r="U81" s="34"/>
      <c r="V81" s="34"/>
      <c r="W81" s="33">
        <f>15000</f>
        <v>15000</v>
      </c>
      <c r="X81" s="33"/>
    </row>
    <row r="82" spans="1:24" s="1" customFormat="1" ht="13.5" customHeight="1">
      <c r="A82" s="30" t="s">
        <v>94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93</v>
      </c>
      <c r="M82" s="31"/>
      <c r="N82" s="31" t="s">
        <v>138</v>
      </c>
      <c r="O82" s="31"/>
      <c r="P82" s="32">
        <f>304761</f>
        <v>304761</v>
      </c>
      <c r="Q82" s="32"/>
      <c r="R82" s="32"/>
      <c r="S82" s="32">
        <f>238404.51</f>
        <v>238404.51</v>
      </c>
      <c r="T82" s="32"/>
      <c r="U82" s="32"/>
      <c r="V82" s="32"/>
      <c r="W82" s="33">
        <f>66356.49</f>
        <v>66356.49</v>
      </c>
      <c r="X82" s="33"/>
    </row>
    <row r="83" spans="1:24" s="1" customFormat="1" ht="33.75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93</v>
      </c>
      <c r="M83" s="31"/>
      <c r="N83" s="31" t="s">
        <v>139</v>
      </c>
      <c r="O83" s="31"/>
      <c r="P83" s="32">
        <f>217894</f>
        <v>217894</v>
      </c>
      <c r="Q83" s="32"/>
      <c r="R83" s="32"/>
      <c r="S83" s="32">
        <f>88965.6</f>
        <v>88965.6</v>
      </c>
      <c r="T83" s="32"/>
      <c r="U83" s="32"/>
      <c r="V83" s="32"/>
      <c r="W83" s="33">
        <f>128928.4</f>
        <v>128928.4</v>
      </c>
      <c r="X83" s="33"/>
    </row>
    <row r="84" spans="1:24" s="1" customFormat="1" ht="15" customHeight="1">
      <c r="A84" s="36" t="s">
        <v>140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 t="s">
        <v>141</v>
      </c>
      <c r="M84" s="37"/>
      <c r="N84" s="37" t="s">
        <v>38</v>
      </c>
      <c r="O84" s="37"/>
      <c r="P84" s="38">
        <f>-563096.06</f>
        <v>-563096.06</v>
      </c>
      <c r="Q84" s="38"/>
      <c r="R84" s="38"/>
      <c r="S84" s="38">
        <f>933542.33</f>
        <v>933542.33</v>
      </c>
      <c r="T84" s="38"/>
      <c r="U84" s="38"/>
      <c r="V84" s="38"/>
      <c r="W84" s="39" t="s">
        <v>38</v>
      </c>
      <c r="X84" s="39"/>
    </row>
    <row r="85" spans="1:24" s="1" customFormat="1" ht="13.5" customHeight="1">
      <c r="A85" s="7" t="s">
        <v>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12" t="s">
        <v>142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s="1" customFormat="1" ht="45.75" customHeight="1">
      <c r="A87" s="13" t="s">
        <v>24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 t="s">
        <v>25</v>
      </c>
      <c r="M87" s="13"/>
      <c r="N87" s="13" t="s">
        <v>143</v>
      </c>
      <c r="O87" s="13"/>
      <c r="P87" s="14" t="s">
        <v>27</v>
      </c>
      <c r="Q87" s="14"/>
      <c r="R87" s="14"/>
      <c r="S87" s="14" t="s">
        <v>28</v>
      </c>
      <c r="T87" s="14"/>
      <c r="U87" s="14"/>
      <c r="V87" s="14"/>
      <c r="W87" s="15" t="s">
        <v>29</v>
      </c>
      <c r="X87" s="15"/>
    </row>
    <row r="88" spans="1:24" s="1" customFormat="1" ht="12.75" customHeight="1">
      <c r="A88" s="16" t="s">
        <v>30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 t="s">
        <v>31</v>
      </c>
      <c r="M88" s="16"/>
      <c r="N88" s="16" t="s">
        <v>32</v>
      </c>
      <c r="O88" s="16"/>
      <c r="P88" s="17" t="s">
        <v>33</v>
      </c>
      <c r="Q88" s="17"/>
      <c r="R88" s="17"/>
      <c r="S88" s="17" t="s">
        <v>34</v>
      </c>
      <c r="T88" s="17"/>
      <c r="U88" s="17"/>
      <c r="V88" s="17"/>
      <c r="W88" s="18" t="s">
        <v>35</v>
      </c>
      <c r="X88" s="18"/>
    </row>
    <row r="89" spans="1:24" s="1" customFormat="1" ht="13.5" customHeight="1">
      <c r="A89" s="19" t="s">
        <v>144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 t="s">
        <v>145</v>
      </c>
      <c r="M89" s="20"/>
      <c r="N89" s="20" t="s">
        <v>38</v>
      </c>
      <c r="O89" s="20"/>
      <c r="P89" s="40">
        <f>563096.06</f>
        <v>563096.06</v>
      </c>
      <c r="Q89" s="40"/>
      <c r="R89" s="40"/>
      <c r="S89" s="41" t="s">
        <v>41</v>
      </c>
      <c r="T89" s="41"/>
      <c r="U89" s="41"/>
      <c r="V89" s="41"/>
      <c r="W89" s="42" t="s">
        <v>38</v>
      </c>
      <c r="X89" s="42"/>
    </row>
    <row r="90" spans="1:24" s="1" customFormat="1" ht="13.5" customHeight="1">
      <c r="A90" s="43" t="s">
        <v>146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4" t="s">
        <v>18</v>
      </c>
      <c r="M90" s="44"/>
      <c r="N90" s="44" t="s">
        <v>18</v>
      </c>
      <c r="O90" s="44"/>
      <c r="P90" s="45" t="s">
        <v>18</v>
      </c>
      <c r="Q90" s="45"/>
      <c r="R90" s="45"/>
      <c r="S90" s="46" t="s">
        <v>18</v>
      </c>
      <c r="T90" s="46"/>
      <c r="U90" s="46"/>
      <c r="V90" s="46"/>
      <c r="W90" s="47" t="s">
        <v>18</v>
      </c>
      <c r="X90" s="47"/>
    </row>
    <row r="91" spans="1:24" s="1" customFormat="1" ht="13.5" customHeight="1">
      <c r="A91" s="23" t="s">
        <v>147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48" t="s">
        <v>148</v>
      </c>
      <c r="M91" s="48"/>
      <c r="N91" s="24" t="s">
        <v>38</v>
      </c>
      <c r="O91" s="24"/>
      <c r="P91" s="49" t="s">
        <v>41</v>
      </c>
      <c r="Q91" s="49"/>
      <c r="R91" s="49"/>
      <c r="S91" s="26" t="s">
        <v>41</v>
      </c>
      <c r="T91" s="26"/>
      <c r="U91" s="26"/>
      <c r="V91" s="26"/>
      <c r="W91" s="50" t="s">
        <v>41</v>
      </c>
      <c r="X91" s="50"/>
    </row>
    <row r="92" spans="1:24" s="1" customFormat="1" ht="13.5" customHeight="1">
      <c r="A92" s="30" t="s">
        <v>18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148</v>
      </c>
      <c r="M92" s="31"/>
      <c r="N92" s="31" t="s">
        <v>18</v>
      </c>
      <c r="O92" s="31"/>
      <c r="P92" s="51" t="s">
        <v>41</v>
      </c>
      <c r="Q92" s="51"/>
      <c r="R92" s="51"/>
      <c r="S92" s="34" t="s">
        <v>41</v>
      </c>
      <c r="T92" s="34"/>
      <c r="U92" s="34"/>
      <c r="V92" s="34"/>
      <c r="W92" s="52" t="s">
        <v>41</v>
      </c>
      <c r="X92" s="52"/>
    </row>
    <row r="93" spans="1:24" s="1" customFormat="1" ht="13.5" customHeight="1">
      <c r="A93" s="30" t="s">
        <v>149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44" t="s">
        <v>150</v>
      </c>
      <c r="M93" s="44"/>
      <c r="N93" s="44" t="s">
        <v>38</v>
      </c>
      <c r="O93" s="44"/>
      <c r="P93" s="45" t="s">
        <v>41</v>
      </c>
      <c r="Q93" s="45"/>
      <c r="R93" s="45"/>
      <c r="S93" s="34" t="s">
        <v>41</v>
      </c>
      <c r="T93" s="34"/>
      <c r="U93" s="34"/>
      <c r="V93" s="34"/>
      <c r="W93" s="47" t="s">
        <v>41</v>
      </c>
      <c r="X93" s="47"/>
    </row>
    <row r="94" spans="1:24" s="1" customFormat="1" ht="13.5" customHeight="1">
      <c r="A94" s="30" t="s">
        <v>18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150</v>
      </c>
      <c r="M94" s="31"/>
      <c r="N94" s="31" t="s">
        <v>18</v>
      </c>
      <c r="O94" s="31"/>
      <c r="P94" s="51" t="s">
        <v>41</v>
      </c>
      <c r="Q94" s="51"/>
      <c r="R94" s="51"/>
      <c r="S94" s="34" t="s">
        <v>41</v>
      </c>
      <c r="T94" s="34"/>
      <c r="U94" s="34"/>
      <c r="V94" s="34"/>
      <c r="W94" s="52" t="s">
        <v>41</v>
      </c>
      <c r="X94" s="52"/>
    </row>
    <row r="95" spans="1:24" s="1" customFormat="1" ht="13.5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152</v>
      </c>
      <c r="M95" s="31"/>
      <c r="N95" s="31" t="s">
        <v>153</v>
      </c>
      <c r="O95" s="31"/>
      <c r="P95" s="53">
        <f>563096.06</f>
        <v>563096.06</v>
      </c>
      <c r="Q95" s="53"/>
      <c r="R95" s="53"/>
      <c r="S95" s="34" t="s">
        <v>41</v>
      </c>
      <c r="T95" s="34"/>
      <c r="U95" s="34"/>
      <c r="V95" s="34"/>
      <c r="W95" s="54">
        <f>563096.06</f>
        <v>563096.06</v>
      </c>
      <c r="X95" s="54"/>
    </row>
    <row r="96" spans="1:24" s="1" customFormat="1" ht="13.5" customHeight="1">
      <c r="A96" s="30" t="s">
        <v>154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155</v>
      </c>
      <c r="M96" s="31"/>
      <c r="N96" s="31" t="s">
        <v>156</v>
      </c>
      <c r="O96" s="31"/>
      <c r="P96" s="53">
        <f>-6771175</f>
        <v>-6771175</v>
      </c>
      <c r="Q96" s="53"/>
      <c r="R96" s="53"/>
      <c r="S96" s="34" t="s">
        <v>41</v>
      </c>
      <c r="T96" s="34"/>
      <c r="U96" s="34"/>
      <c r="V96" s="34"/>
      <c r="W96" s="55" t="s">
        <v>38</v>
      </c>
      <c r="X96" s="55"/>
    </row>
    <row r="97" spans="1:24" s="1" customFormat="1" ht="13.5" customHeight="1">
      <c r="A97" s="30" t="s">
        <v>157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158</v>
      </c>
      <c r="M97" s="31"/>
      <c r="N97" s="31" t="s">
        <v>159</v>
      </c>
      <c r="O97" s="31"/>
      <c r="P97" s="53">
        <f>7334271.06</f>
        <v>7334271.06</v>
      </c>
      <c r="Q97" s="53"/>
      <c r="R97" s="53"/>
      <c r="S97" s="34" t="s">
        <v>41</v>
      </c>
      <c r="T97" s="34"/>
      <c r="U97" s="34"/>
      <c r="V97" s="34"/>
      <c r="W97" s="55" t="s">
        <v>38</v>
      </c>
      <c r="X97" s="55"/>
    </row>
    <row r="98" spans="1:24" s="1" customFormat="1" ht="13.5" customHeight="1">
      <c r="A98" s="57" t="s">
        <v>18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4" s="1" customFormat="1" ht="13.5" customHeight="1">
      <c r="A99" s="7" t="s">
        <v>18</v>
      </c>
      <c r="B99" s="7"/>
      <c r="C99" s="7"/>
      <c r="D99" s="7"/>
      <c r="E99" s="7"/>
      <c r="F99" s="7"/>
      <c r="G99" s="7"/>
      <c r="H99" s="7"/>
      <c r="I99" s="56" t="s">
        <v>18</v>
      </c>
      <c r="J99" s="56"/>
      <c r="K99" s="56"/>
      <c r="L99" s="56"/>
      <c r="M99" s="56"/>
      <c r="N99" s="56" t="s">
        <v>160</v>
      </c>
      <c r="O99" s="56"/>
      <c r="P99" s="56"/>
      <c r="Q99" s="56"/>
      <c r="R99" s="7" t="s">
        <v>18</v>
      </c>
      <c r="S99" s="7"/>
      <c r="T99" s="7"/>
      <c r="U99" s="7"/>
      <c r="V99" s="7"/>
      <c r="W99" s="7"/>
      <c r="X99" s="7"/>
    </row>
    <row r="100" spans="1:24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10" t="s">
        <v>18</v>
      </c>
      <c r="J100" s="58" t="s">
        <v>161</v>
      </c>
      <c r="K100" s="58"/>
      <c r="L100" s="58"/>
      <c r="M100" s="10" t="s">
        <v>18</v>
      </c>
      <c r="N100" s="10" t="s">
        <v>18</v>
      </c>
      <c r="O100" s="58" t="s">
        <v>162</v>
      </c>
      <c r="P100" s="58"/>
      <c r="Q100" s="7" t="s">
        <v>18</v>
      </c>
      <c r="R100" s="7"/>
      <c r="S100" s="7"/>
      <c r="T100" s="7"/>
      <c r="U100" s="7"/>
      <c r="V100" s="7"/>
      <c r="W100" s="7"/>
      <c r="X100" s="7"/>
    </row>
    <row r="101" spans="1:24" s="1" customFormat="1" ht="7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163</v>
      </c>
      <c r="B102" s="7"/>
      <c r="C102" s="7"/>
      <c r="D102" s="7"/>
      <c r="E102" s="7"/>
      <c r="F102" s="7"/>
      <c r="G102" s="7"/>
      <c r="H102" s="7"/>
      <c r="I102" s="56" t="s">
        <v>18</v>
      </c>
      <c r="J102" s="56"/>
      <c r="K102" s="56"/>
      <c r="L102" s="56"/>
      <c r="M102" s="56"/>
      <c r="N102" s="56" t="s">
        <v>164</v>
      </c>
      <c r="O102" s="56"/>
      <c r="P102" s="56"/>
      <c r="Q102" s="56"/>
      <c r="R102" s="7" t="s">
        <v>18</v>
      </c>
      <c r="S102" s="7"/>
      <c r="T102" s="7"/>
      <c r="U102" s="7"/>
      <c r="V102" s="7"/>
      <c r="W102" s="7"/>
      <c r="X102" s="7"/>
    </row>
    <row r="103" spans="1:24" s="1" customFormat="1" ht="13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10" t="s">
        <v>18</v>
      </c>
      <c r="J103" s="58" t="s">
        <v>161</v>
      </c>
      <c r="K103" s="58"/>
      <c r="L103" s="58"/>
      <c r="M103" s="10" t="s">
        <v>18</v>
      </c>
      <c r="N103" s="10" t="s">
        <v>18</v>
      </c>
      <c r="O103" s="58" t="s">
        <v>162</v>
      </c>
      <c r="P103" s="58"/>
      <c r="Q103" s="7" t="s">
        <v>18</v>
      </c>
      <c r="R103" s="7"/>
      <c r="S103" s="7"/>
      <c r="T103" s="7"/>
      <c r="U103" s="7"/>
      <c r="V103" s="7"/>
      <c r="W103" s="7"/>
      <c r="X103" s="7"/>
    </row>
    <row r="104" spans="1:24" s="1" customFormat="1" ht="7.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7" t="s">
        <v>165</v>
      </c>
      <c r="B105" s="7"/>
      <c r="C105" s="56" t="s">
        <v>163</v>
      </c>
      <c r="D105" s="56"/>
      <c r="E105" s="56"/>
      <c r="F105" s="56"/>
      <c r="G105" s="56"/>
      <c r="H105" s="56"/>
      <c r="I105" s="56" t="s">
        <v>18</v>
      </c>
      <c r="J105" s="56"/>
      <c r="K105" s="56"/>
      <c r="L105" s="56"/>
      <c r="M105" s="56"/>
      <c r="N105" s="56" t="s">
        <v>164</v>
      </c>
      <c r="O105" s="56"/>
      <c r="P105" s="56"/>
      <c r="Q105" s="56"/>
      <c r="R105" s="7" t="s">
        <v>18</v>
      </c>
      <c r="S105" s="7"/>
      <c r="T105" s="7"/>
      <c r="U105" s="7"/>
      <c r="V105" s="7"/>
      <c r="W105" s="7"/>
      <c r="X105" s="7"/>
    </row>
    <row r="106" spans="1:24" s="1" customFormat="1" ht="13.5" customHeight="1">
      <c r="A106" s="7" t="s">
        <v>18</v>
      </c>
      <c r="B106" s="7"/>
      <c r="C106" s="10" t="s">
        <v>18</v>
      </c>
      <c r="D106" s="58" t="s">
        <v>166</v>
      </c>
      <c r="E106" s="58"/>
      <c r="F106" s="58"/>
      <c r="G106" s="58"/>
      <c r="H106" s="10" t="s">
        <v>18</v>
      </c>
      <c r="I106" s="10" t="s">
        <v>18</v>
      </c>
      <c r="J106" s="58" t="s">
        <v>161</v>
      </c>
      <c r="K106" s="58"/>
      <c r="L106" s="58"/>
      <c r="M106" s="10" t="s">
        <v>18</v>
      </c>
      <c r="N106" s="10" t="s">
        <v>18</v>
      </c>
      <c r="O106" s="58" t="s">
        <v>162</v>
      </c>
      <c r="P106" s="58"/>
      <c r="Q106" s="7" t="s">
        <v>18</v>
      </c>
      <c r="R106" s="7"/>
      <c r="S106" s="7"/>
      <c r="T106" s="7"/>
      <c r="U106" s="7"/>
      <c r="V106" s="7"/>
      <c r="W106" s="7"/>
      <c r="X106" s="7"/>
    </row>
    <row r="107" spans="1:24" s="1" customFormat="1" ht="15.75" customHeight="1">
      <c r="A107" s="7" t="s">
        <v>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s="1" customFormat="1" ht="13.5" customHeight="1">
      <c r="A108" s="59" t="s">
        <v>167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7" t="s">
        <v>18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4" t="s">
        <v>168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</sheetData>
  <sheetProtection/>
  <mergeCells count="557">
    <mergeCell ref="A108:J108"/>
    <mergeCell ref="K108:X108"/>
    <mergeCell ref="A109:X109"/>
    <mergeCell ref="A106:B106"/>
    <mergeCell ref="D106:G106"/>
    <mergeCell ref="J106:L106"/>
    <mergeCell ref="O106:P106"/>
    <mergeCell ref="Q106:X106"/>
    <mergeCell ref="A107:X107"/>
    <mergeCell ref="A104:X104"/>
    <mergeCell ref="A105:B105"/>
    <mergeCell ref="C105:H105"/>
    <mergeCell ref="I105:M105"/>
    <mergeCell ref="N105:Q105"/>
    <mergeCell ref="R105:X105"/>
    <mergeCell ref="A101:X101"/>
    <mergeCell ref="A102:H102"/>
    <mergeCell ref="I102:M102"/>
    <mergeCell ref="N102:Q102"/>
    <mergeCell ref="R102:X102"/>
    <mergeCell ref="A103:H103"/>
    <mergeCell ref="J103:L103"/>
    <mergeCell ref="O103:P103"/>
    <mergeCell ref="Q103:X103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5:X85"/>
    <mergeCell ref="A86:X86"/>
    <mergeCell ref="A87:K87"/>
    <mergeCell ref="L87:M87"/>
    <mergeCell ref="N87:O87"/>
    <mergeCell ref="P87:R87"/>
    <mergeCell ref="S87:V87"/>
    <mergeCell ref="W87:X87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2021-10-21T02:44:43Z</dcterms:created>
  <dcterms:modified xsi:type="dcterms:W3CDTF">2021-10-21T02:44:43Z</dcterms:modified>
  <cp:category/>
  <cp:version/>
  <cp:contentType/>
  <cp:contentStatus/>
</cp:coreProperties>
</file>